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AC\Downloads\"/>
    </mc:Choice>
  </mc:AlternateContent>
  <xr:revisionPtr revIDLastSave="0" documentId="8_{6147FB9F-925A-49B0-AF8B-2AD01F0B7F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년 예술지원사업 평가" sheetId="11" r:id="rId1"/>
  </sheets>
  <calcPr calcId="191029"/>
</workbook>
</file>

<file path=xl/calcChain.xml><?xml version="1.0" encoding="utf-8"?>
<calcChain xmlns="http://schemas.openxmlformats.org/spreadsheetml/2006/main">
  <c r="G28" i="11" l="1"/>
  <c r="G19" i="11"/>
  <c r="G18" i="11"/>
  <c r="G24" i="11"/>
  <c r="G23" i="11"/>
  <c r="G22" i="11"/>
  <c r="G15" i="11"/>
  <c r="G14" i="11"/>
  <c r="G12" i="11"/>
  <c r="E7" i="11" l="1"/>
  <c r="E8" i="11"/>
  <c r="E6" i="11"/>
  <c r="M7" i="11" l="1"/>
  <c r="G20" i="11"/>
  <c r="G11" i="11"/>
  <c r="G10" i="11"/>
  <c r="G13" i="11" l="1"/>
  <c r="G17" i="11"/>
  <c r="G25" i="11"/>
  <c r="G21" i="11"/>
  <c r="G26" i="11"/>
  <c r="G27" i="11" l="1"/>
  <c r="G29" i="11"/>
  <c r="G9" i="11" s="1"/>
  <c r="P6" i="11" l="1"/>
  <c r="G8" i="11" s="1"/>
  <c r="P5" i="11"/>
  <c r="P4" i="11"/>
  <c r="G6" i="11" s="1"/>
  <c r="G7" i="11" l="1"/>
  <c r="P7" i="11"/>
  <c r="G5" i="11" l="1"/>
  <c r="G31" i="11" l="1"/>
  <c r="G32" i="11" s="1"/>
  <c r="G30" i="11"/>
  <c r="G33" i="11" l="1"/>
  <c r="G34" i="11" l="1"/>
  <c r="G35" i="11" s="1"/>
  <c r="G36" i="11" l="1"/>
  <c r="H9" i="11"/>
  <c r="H5" i="11"/>
</calcChain>
</file>

<file path=xl/sharedStrings.xml><?xml version="1.0" encoding="utf-8"?>
<sst xmlns="http://schemas.openxmlformats.org/spreadsheetml/2006/main" count="91" uniqueCount="81">
  <si>
    <t>구분</t>
  </si>
  <si>
    <t>항목</t>
  </si>
  <si>
    <t>단가</t>
  </si>
  <si>
    <t>명</t>
  </si>
  <si>
    <t>개월</t>
  </si>
  <si>
    <t>참여율</t>
  </si>
  <si>
    <t>금액</t>
  </si>
  <si>
    <t>비고</t>
  </si>
  <si>
    <t>책임연구원</t>
  </si>
  <si>
    <t>연구원</t>
    <phoneticPr fontId="0" type="Hiragana"/>
  </si>
  <si>
    <t>연구보조원</t>
  </si>
  <si>
    <t>산출내역</t>
  </si>
  <si>
    <t xml:space="preserve">연구원 </t>
  </si>
  <si>
    <t>총용역비</t>
  </si>
  <si>
    <t>총원가의 10%</t>
  </si>
  <si>
    <t>총원가+부가가치세</t>
  </si>
  <si>
    <t>1. 인건비</t>
    <phoneticPr fontId="2" type="noConversion"/>
  </si>
  <si>
    <t xml:space="preserve">2. 경 비 </t>
    <phoneticPr fontId="2" type="noConversion"/>
  </si>
  <si>
    <t>인건비+경비</t>
    <phoneticPr fontId="2" type="noConversion"/>
  </si>
  <si>
    <t>4. 일반관리비</t>
    <phoneticPr fontId="2" type="noConversion"/>
  </si>
  <si>
    <t>5. 이 윤</t>
    <phoneticPr fontId="2" type="noConversion"/>
  </si>
  <si>
    <t>(인건비+경비+일반관리비)×10%이내</t>
    <phoneticPr fontId="2" type="noConversion"/>
  </si>
  <si>
    <t>인건비+경비+일반관리비+이윤</t>
    <phoneticPr fontId="2" type="noConversion"/>
  </si>
  <si>
    <t>3. 순원가</t>
    <phoneticPr fontId="2" type="noConversion"/>
  </si>
  <si>
    <t>6. 총원가</t>
    <phoneticPr fontId="2" type="noConversion"/>
  </si>
  <si>
    <t>7. 부가가치세</t>
    <phoneticPr fontId="2" type="noConversion"/>
  </si>
  <si>
    <t>단가</t>
    <phoneticPr fontId="2" type="noConversion"/>
  </si>
  <si>
    <t>전문평가위원
사례비</t>
    <phoneticPr fontId="2" type="noConversion"/>
  </si>
  <si>
    <t>인쇄비</t>
    <phoneticPr fontId="2" type="noConversion"/>
  </si>
  <si>
    <t>소계</t>
    <phoneticPr fontId="2" type="noConversion"/>
  </si>
  <si>
    <t>보조연구원</t>
  </si>
  <si>
    <t>평가 연구진</t>
    <phoneticPr fontId="2" type="noConversion"/>
  </si>
  <si>
    <t>워크숍 진행비</t>
    <phoneticPr fontId="2" type="noConversion"/>
  </si>
  <si>
    <t>보고서 제작비</t>
    <phoneticPr fontId="2" type="noConversion"/>
  </si>
  <si>
    <t>여비</t>
    <phoneticPr fontId="2" type="noConversion"/>
  </si>
  <si>
    <t>책임 연구원</t>
    <phoneticPr fontId="2" type="noConversion"/>
  </si>
  <si>
    <t>총괄 책임 (평가 총괄)</t>
    <phoneticPr fontId="2" type="noConversion"/>
  </si>
  <si>
    <t>관리 책임, 진행 (평가 운영)</t>
    <phoneticPr fontId="2" type="noConversion"/>
  </si>
  <si>
    <t>여비 교통비</t>
    <phoneticPr fontId="2" type="noConversion"/>
  </si>
  <si>
    <t>공연장 상주</t>
    <phoneticPr fontId="2" type="noConversion"/>
  </si>
  <si>
    <t>공연장 상주 외</t>
    <phoneticPr fontId="2" type="noConversion"/>
  </si>
  <si>
    <t>(인건비+경비)×6%이내</t>
    <phoneticPr fontId="2" type="noConversion"/>
  </si>
  <si>
    <t>외부 전문가</t>
    <phoneticPr fontId="2" type="noConversion"/>
  </si>
  <si>
    <t>지역 전문가</t>
    <phoneticPr fontId="2" type="noConversion"/>
  </si>
  <si>
    <t>교통비, 식대, 숙박 포함</t>
    <phoneticPr fontId="2" type="noConversion"/>
  </si>
  <si>
    <t>교통비, 식대 포함</t>
    <phoneticPr fontId="2" type="noConversion"/>
  </si>
  <si>
    <t>전문가 사례비</t>
    <phoneticPr fontId="2" type="noConversion"/>
  </si>
  <si>
    <t>500,000 x 5회</t>
    <phoneticPr fontId="2" type="noConversion"/>
  </si>
  <si>
    <t>전문가 워크숍</t>
    <phoneticPr fontId="2" type="noConversion"/>
  </si>
  <si>
    <t xml:space="preserve">* 2019년 학술연구용역 인건비 기준단가 적용 </t>
    <phoneticPr fontId="2" type="noConversion"/>
  </si>
  <si>
    <t>2020년 제주문화예술재단 예술지원사업 평가 용역</t>
    <phoneticPr fontId="2" type="noConversion"/>
  </si>
  <si>
    <t>제주문화예술재단 2020 예술지원사업 평가 용역</t>
    <phoneticPr fontId="2" type="noConversion"/>
  </si>
  <si>
    <t>*2020 학술연구용역인건비 기준단가 적용</t>
    <phoneticPr fontId="2" type="noConversion"/>
  </si>
  <si>
    <t>200,000 x 2회</t>
    <phoneticPr fontId="2" type="noConversion"/>
  </si>
  <si>
    <t>9.11일 기준</t>
    <phoneticPr fontId="2" type="noConversion"/>
  </si>
  <si>
    <t>300,000 x 52회</t>
    <phoneticPr fontId="2" type="noConversion"/>
  </si>
  <si>
    <t>전문가 평가</t>
    <phoneticPr fontId="2" type="noConversion"/>
  </si>
  <si>
    <t>전문가 평가(지역)</t>
    <phoneticPr fontId="2" type="noConversion"/>
  </si>
  <si>
    <t>전문가 평가(외부)</t>
    <phoneticPr fontId="2" type="noConversion"/>
  </si>
  <si>
    <t>설문코딩</t>
    <phoneticPr fontId="2" type="noConversion"/>
  </si>
  <si>
    <t>설문답례품</t>
    <phoneticPr fontId="2" type="noConversion"/>
  </si>
  <si>
    <t>설문분석비</t>
    <phoneticPr fontId="2" type="noConversion"/>
  </si>
  <si>
    <t>1,000,000원 × 1인</t>
    <phoneticPr fontId="2" type="noConversion"/>
  </si>
  <si>
    <t>참여예술인       온라인설문조사비</t>
    <phoneticPr fontId="2" type="noConversion"/>
  </si>
  <si>
    <t xml:space="preserve">보고회 </t>
    <phoneticPr fontId="2" type="noConversion"/>
  </si>
  <si>
    <t>전문가 사례비 (외부)</t>
    <phoneticPr fontId="2" type="noConversion"/>
  </si>
  <si>
    <t>전문가 사례비 (내부)</t>
    <phoneticPr fontId="2" type="noConversion"/>
  </si>
  <si>
    <t>200,000 x 3명 x 2회</t>
    <phoneticPr fontId="2" type="noConversion"/>
  </si>
  <si>
    <t>200,000 x 2회</t>
    <phoneticPr fontId="2" type="noConversion"/>
  </si>
  <si>
    <t>400,000 x 3명 x 2회</t>
    <phoneticPr fontId="2" type="noConversion"/>
  </si>
  <si>
    <t>400,000 x 5명 x 2회</t>
    <phoneticPr fontId="2" type="noConversion"/>
  </si>
  <si>
    <t>300원 × 1,000부</t>
    <phoneticPr fontId="2" type="noConversion"/>
  </si>
  <si>
    <t>300,000 x 5회</t>
    <phoneticPr fontId="2" type="noConversion"/>
  </si>
  <si>
    <t>4100원 × 1,000부</t>
    <phoneticPr fontId="2" type="noConversion"/>
  </si>
  <si>
    <t>200,000 x 5명 x 2회</t>
    <phoneticPr fontId="2" type="noConversion"/>
  </si>
  <si>
    <t>50,000 x 30부</t>
    <phoneticPr fontId="2" type="noConversion"/>
  </si>
  <si>
    <t>250,000 x 3명 x 6회</t>
    <phoneticPr fontId="2" type="noConversion"/>
  </si>
  <si>
    <t>3,229,730 × 60% × 1명 × 3개월</t>
    <phoneticPr fontId="2" type="noConversion"/>
  </si>
  <si>
    <t>2,476,514 × 60% × 2명 × 3개월</t>
    <phoneticPr fontId="2" type="noConversion"/>
  </si>
  <si>
    <t>1,655,466 × 60% × 3명 × 3개월</t>
    <phoneticPr fontId="2" type="noConversion"/>
  </si>
  <si>
    <t>만단위 절사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</si>
</sst>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.0_ "/>
    <numFmt numFmtId="177" formatCode="0.0%"/>
    <numFmt numFmtId="178" formatCode="#,##0_);[Red]\(#,##0\)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5"/>
      <color theme="0" tint="-4.9989318521683403E-2"/>
      <name val="맑은 고딕"/>
      <family val="3"/>
      <charset val="129"/>
      <scheme val="minor"/>
    </font>
    <font>
      <b/>
      <sz val="9"/>
      <color theme="0" tint="-4.9989318521683403E-2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C00000"/>
      <name val="맑은 고딕"/>
      <family val="3"/>
      <charset val="129"/>
      <scheme val="minor"/>
    </font>
    <font>
      <sz val="9"/>
      <color rgb="FFC00000"/>
      <name val="맑은 고딕"/>
      <family val="3"/>
      <charset val="129"/>
      <scheme val="minor"/>
    </font>
    <font>
      <sz val="9"/>
      <color theme="0" tint="-0.499984740745262"/>
      <name val="맑은 고딕"/>
      <family val="3"/>
      <charset val="129"/>
      <scheme val="minor"/>
    </font>
    <font>
      <b/>
      <sz val="10"/>
      <color theme="0" tint="-0.499984740745262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9"/>
      <color theme="1" tint="0.499984740745262"/>
      <name val="맑은 고딕"/>
      <family val="3"/>
      <charset val="129"/>
      <scheme val="minor"/>
    </font>
    <font>
      <b/>
      <sz val="25"/>
      <color theme="1" tint="0.499984740745262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CF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41" fontId="9" fillId="4" borderId="1" xfId="1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0" fillId="3" borderId="0" xfId="0" applyFill="1">
      <alignment vertical="center"/>
    </xf>
    <xf numFmtId="41" fontId="7" fillId="3" borderId="0" xfId="1" applyFont="1" applyFill="1">
      <alignment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41" fontId="3" fillId="0" borderId="0" xfId="1" applyFont="1" applyFill="1">
      <alignment vertical="center"/>
    </xf>
    <xf numFmtId="0" fontId="4" fillId="0" borderId="0" xfId="0" applyFont="1" applyAlignment="1">
      <alignment horizontal="center" vertical="center"/>
    </xf>
    <xf numFmtId="41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0" fillId="3" borderId="0" xfId="1" applyFont="1" applyFill="1" applyAlignment="1">
      <alignment horizontal="center" vertical="center"/>
    </xf>
    <xf numFmtId="41" fontId="13" fillId="0" borderId="2" xfId="1" applyFont="1" applyFill="1" applyBorder="1" applyAlignment="1">
      <alignment horizontal="center" vertical="center"/>
    </xf>
    <xf numFmtId="41" fontId="3" fillId="0" borderId="0" xfId="1" applyFont="1" applyFill="1" applyBorder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9" fontId="14" fillId="0" borderId="2" xfId="0" applyNumberFormat="1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right" vertical="center"/>
    </xf>
    <xf numFmtId="41" fontId="12" fillId="0" borderId="2" xfId="1" applyFont="1" applyFill="1" applyBorder="1">
      <alignment vertical="center"/>
    </xf>
    <xf numFmtId="0" fontId="12" fillId="0" borderId="2" xfId="0" applyFont="1" applyFill="1" applyBorder="1">
      <alignment vertical="center"/>
    </xf>
    <xf numFmtId="41" fontId="6" fillId="0" borderId="0" xfId="1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1" fontId="3" fillId="6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left" vertical="center" wrapText="1" indent="1"/>
    </xf>
    <xf numFmtId="0" fontId="8" fillId="0" borderId="6" xfId="0" applyFont="1" applyFill="1" applyBorder="1" applyAlignment="1">
      <alignment horizontal="left" vertical="center" wrapText="1" indent="1"/>
    </xf>
    <xf numFmtId="0" fontId="10" fillId="2" borderId="6" xfId="0" applyFont="1" applyFill="1" applyBorder="1" applyAlignment="1">
      <alignment horizontal="left" vertical="center" wrapText="1" indent="1"/>
    </xf>
    <xf numFmtId="0" fontId="9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41" fontId="14" fillId="0" borderId="2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9" fillId="7" borderId="1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 indent="1"/>
    </xf>
    <xf numFmtId="0" fontId="9" fillId="7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41" fontId="0" fillId="3" borderId="0" xfId="0" applyNumberFormat="1" applyFill="1">
      <alignment vertical="center"/>
    </xf>
    <xf numFmtId="0" fontId="17" fillId="6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0" borderId="0" xfId="0" applyFont="1">
      <alignment vertical="center"/>
    </xf>
    <xf numFmtId="41" fontId="20" fillId="2" borderId="1" xfId="1" applyFont="1" applyFill="1" applyBorder="1" applyAlignment="1">
      <alignment horizontal="center" vertical="center" wrapText="1"/>
    </xf>
    <xf numFmtId="41" fontId="21" fillId="2" borderId="1" xfId="1" applyFont="1" applyFill="1" applyBorder="1" applyAlignment="1">
      <alignment horizontal="center" vertical="center" wrapText="1"/>
    </xf>
    <xf numFmtId="41" fontId="16" fillId="5" borderId="1" xfId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1" fontId="14" fillId="0" borderId="14" xfId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41" fontId="13" fillId="0" borderId="16" xfId="1" applyFont="1" applyFill="1" applyBorder="1" applyAlignment="1">
      <alignment horizontal="center" vertical="center"/>
    </xf>
    <xf numFmtId="41" fontId="14" fillId="0" borderId="17" xfId="1" applyFont="1" applyFill="1" applyBorder="1" applyAlignment="1">
      <alignment vertical="center"/>
    </xf>
    <xf numFmtId="178" fontId="20" fillId="2" borderId="1" xfId="1" applyNumberFormat="1" applyFont="1" applyFill="1" applyBorder="1" applyAlignment="1">
      <alignment horizontal="center" vertical="center" wrapText="1"/>
    </xf>
    <xf numFmtId="178" fontId="19" fillId="4" borderId="1" xfId="1" applyNumberFormat="1" applyFont="1" applyFill="1" applyBorder="1" applyAlignment="1">
      <alignment horizontal="center" vertical="center" wrapText="1"/>
    </xf>
    <xf numFmtId="178" fontId="19" fillId="0" borderId="1" xfId="1" applyNumberFormat="1" applyFont="1" applyFill="1" applyBorder="1" applyAlignment="1">
      <alignment horizontal="center" vertical="center" wrapText="1"/>
    </xf>
    <xf numFmtId="178" fontId="20" fillId="7" borderId="1" xfId="1" applyNumberFormat="1" applyFont="1" applyFill="1" applyBorder="1" applyAlignment="1">
      <alignment horizontal="center" vertical="center" wrapText="1"/>
    </xf>
    <xf numFmtId="178" fontId="19" fillId="3" borderId="1" xfId="1" applyNumberFormat="1" applyFont="1" applyFill="1" applyBorder="1" applyAlignment="1">
      <alignment horizontal="center" vertical="center" wrapText="1"/>
    </xf>
    <xf numFmtId="178" fontId="21" fillId="2" borderId="1" xfId="1" applyNumberFormat="1" applyFont="1" applyFill="1" applyBorder="1" applyAlignment="1">
      <alignment horizontal="center" vertical="center" wrapText="1"/>
    </xf>
    <xf numFmtId="41" fontId="22" fillId="4" borderId="1" xfId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 indent="1"/>
    </xf>
    <xf numFmtId="41" fontId="16" fillId="2" borderId="1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 indent="1"/>
    </xf>
    <xf numFmtId="41" fontId="22" fillId="0" borderId="6" xfId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left" vertical="center" wrapText="1" indent="1"/>
    </xf>
    <xf numFmtId="41" fontId="22" fillId="7" borderId="6" xfId="1" applyFont="1" applyFill="1" applyBorder="1" applyAlignment="1">
      <alignment vertical="center" wrapText="1"/>
    </xf>
    <xf numFmtId="0" fontId="22" fillId="7" borderId="1" xfId="0" applyFont="1" applyFill="1" applyBorder="1" applyAlignment="1">
      <alignment horizontal="left" vertical="center" wrapText="1" indent="1"/>
    </xf>
    <xf numFmtId="41" fontId="22" fillId="0" borderId="1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 indent="1"/>
    </xf>
    <xf numFmtId="41" fontId="22" fillId="0" borderId="6" xfId="1" applyFont="1" applyFill="1" applyBorder="1" applyAlignment="1">
      <alignment vertical="center" wrapText="1"/>
    </xf>
    <xf numFmtId="41" fontId="16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R64"/>
  <sheetViews>
    <sheetView tabSelected="1" topLeftCell="A2" zoomScale="70" zoomScaleNormal="70" workbookViewId="0">
      <selection activeCell="H36" sqref="H36"/>
    </sheetView>
  </sheetViews>
  <sheetFormatPr defaultRowHeight="16.5" x14ac:dyDescent="0.3"/>
  <cols>
    <col min="1" max="1" width="3.875" customWidth="1"/>
    <col min="2" max="2" width="12.875" customWidth="1"/>
    <col min="3" max="3" width="16.375" customWidth="1"/>
    <col min="4" max="4" width="13" customWidth="1"/>
    <col min="5" max="5" width="18.75" style="15" customWidth="1"/>
    <col min="6" max="6" width="37.375" style="15" customWidth="1"/>
    <col min="7" max="7" width="28.25" style="15" customWidth="1"/>
    <col min="8" max="8" width="48.75" customWidth="1"/>
    <col min="9" max="9" width="5.75" customWidth="1"/>
    <col min="10" max="10" width="6.875" style="8" customWidth="1"/>
    <col min="11" max="11" width="13.75" style="8" customWidth="1"/>
    <col min="12" max="14" width="10.375" style="8" customWidth="1"/>
    <col min="15" max="15" width="16.125" style="8" customWidth="1"/>
    <col min="16" max="16" width="11.625" style="8" bestFit="1" customWidth="1"/>
    <col min="17" max="18" width="9" style="8"/>
  </cols>
  <sheetData>
    <row r="1" spans="1:17" s="8" customFormat="1" ht="42" customHeight="1" x14ac:dyDescent="0.3">
      <c r="A1" s="56"/>
      <c r="B1" s="94" t="s">
        <v>50</v>
      </c>
      <c r="C1" s="94"/>
      <c r="D1" s="94"/>
      <c r="E1" s="94"/>
      <c r="F1" s="94"/>
      <c r="G1" s="94"/>
      <c r="H1" s="94"/>
      <c r="I1" s="56"/>
      <c r="J1" s="9"/>
    </row>
    <row r="2" spans="1:17" s="8" customFormat="1" ht="37.5" x14ac:dyDescent="0.3">
      <c r="A2" s="19"/>
      <c r="B2" s="20"/>
      <c r="C2" s="20"/>
      <c r="D2" s="20"/>
      <c r="E2" s="20"/>
      <c r="F2" s="20"/>
      <c r="G2" s="30"/>
      <c r="H2" s="20"/>
      <c r="I2" s="19"/>
      <c r="J2" s="9"/>
    </row>
    <row r="3" spans="1:17" s="8" customFormat="1" ht="29.25" customHeight="1" x14ac:dyDescent="0.3">
      <c r="A3" s="1"/>
      <c r="B3" s="95" t="s">
        <v>51</v>
      </c>
      <c r="C3" s="96"/>
      <c r="D3" s="96"/>
      <c r="E3" s="96"/>
      <c r="F3" s="96"/>
      <c r="G3" s="96"/>
      <c r="H3" s="32" t="s">
        <v>54</v>
      </c>
      <c r="I3" s="1"/>
      <c r="J3" s="11"/>
      <c r="K3" s="21" t="s">
        <v>1</v>
      </c>
      <c r="L3" s="65" t="s">
        <v>2</v>
      </c>
      <c r="M3" s="21" t="s">
        <v>3</v>
      </c>
      <c r="N3" s="21" t="s">
        <v>4</v>
      </c>
      <c r="O3" s="21" t="s">
        <v>5</v>
      </c>
      <c r="P3" s="17" t="s">
        <v>6</v>
      </c>
      <c r="Q3" s="17" t="s">
        <v>7</v>
      </c>
    </row>
    <row r="4" spans="1:17" s="8" customFormat="1" ht="18.75" customHeight="1" x14ac:dyDescent="0.3">
      <c r="A4" s="1"/>
      <c r="B4" s="97" t="s">
        <v>0</v>
      </c>
      <c r="C4" s="98"/>
      <c r="D4" s="99"/>
      <c r="E4" s="61" t="s">
        <v>26</v>
      </c>
      <c r="F4" s="62" t="s">
        <v>11</v>
      </c>
      <c r="G4" s="61" t="s">
        <v>6</v>
      </c>
      <c r="H4" s="62" t="s">
        <v>7</v>
      </c>
      <c r="I4" s="12"/>
      <c r="J4" s="33"/>
      <c r="K4" s="63" t="s">
        <v>8</v>
      </c>
      <c r="L4" s="6">
        <v>3229730</v>
      </c>
      <c r="M4" s="64">
        <v>1</v>
      </c>
      <c r="N4" s="25">
        <v>3</v>
      </c>
      <c r="O4" s="26">
        <v>0.6</v>
      </c>
      <c r="P4" s="47">
        <f>L4*M4*N4*O4</f>
        <v>5813514</v>
      </c>
      <c r="Q4" s="23"/>
    </row>
    <row r="5" spans="1:17" s="8" customFormat="1" ht="18.75" customHeight="1" x14ac:dyDescent="0.3">
      <c r="A5" s="1"/>
      <c r="B5" s="34" t="s">
        <v>16</v>
      </c>
      <c r="C5" s="34"/>
      <c r="D5" s="34"/>
      <c r="E5" s="59"/>
      <c r="F5" s="4"/>
      <c r="G5" s="67">
        <f>SUM(G6:G8)</f>
        <v>23668480.800000001</v>
      </c>
      <c r="H5" s="10">
        <f>G5/G35</f>
        <v>0.30539975225806454</v>
      </c>
      <c r="I5" s="13"/>
      <c r="J5" s="2"/>
      <c r="K5" s="63" t="s">
        <v>9</v>
      </c>
      <c r="L5" s="6">
        <v>2476514</v>
      </c>
      <c r="M5" s="64">
        <v>2</v>
      </c>
      <c r="N5" s="25">
        <v>3</v>
      </c>
      <c r="O5" s="26">
        <v>0.6</v>
      </c>
      <c r="P5" s="47">
        <f>L5*M5*N5*O5</f>
        <v>8915450.4000000004</v>
      </c>
      <c r="Q5" s="23"/>
    </row>
    <row r="6" spans="1:17" s="8" customFormat="1" ht="18.75" customHeight="1" x14ac:dyDescent="0.3">
      <c r="A6" s="1"/>
      <c r="B6" s="91" t="s">
        <v>31</v>
      </c>
      <c r="C6" s="35" t="s">
        <v>35</v>
      </c>
      <c r="D6" s="35"/>
      <c r="E6" s="73">
        <f>L4</f>
        <v>3229730</v>
      </c>
      <c r="F6" s="74" t="s">
        <v>77</v>
      </c>
      <c r="G6" s="68">
        <f>P4</f>
        <v>5813514</v>
      </c>
      <c r="H6" s="40" t="s">
        <v>36</v>
      </c>
      <c r="I6" s="13"/>
      <c r="J6" s="2"/>
      <c r="K6" s="63" t="s">
        <v>10</v>
      </c>
      <c r="L6" s="6">
        <v>1655466</v>
      </c>
      <c r="M6" s="64">
        <v>3</v>
      </c>
      <c r="N6" s="25">
        <v>3</v>
      </c>
      <c r="O6" s="26">
        <v>0.6</v>
      </c>
      <c r="P6" s="47">
        <f>L6*M6*N6*O6</f>
        <v>8939516.4000000004</v>
      </c>
      <c r="Q6" s="23"/>
    </row>
    <row r="7" spans="1:17" s="8" customFormat="1" ht="18.75" customHeight="1" x14ac:dyDescent="0.3">
      <c r="A7" s="1"/>
      <c r="B7" s="92"/>
      <c r="C7" s="35" t="s">
        <v>12</v>
      </c>
      <c r="D7" s="35"/>
      <c r="E7" s="73">
        <f t="shared" ref="E7:E8" si="0">L5</f>
        <v>2476514</v>
      </c>
      <c r="F7" s="74" t="s">
        <v>78</v>
      </c>
      <c r="G7" s="68">
        <f>P5</f>
        <v>8915450.4000000004</v>
      </c>
      <c r="H7" s="40" t="s">
        <v>37</v>
      </c>
      <c r="I7" s="13"/>
      <c r="J7" s="2"/>
      <c r="K7" s="22"/>
      <c r="L7" s="66"/>
      <c r="M7" s="24">
        <f>SUM(M4:M6)</f>
        <v>6</v>
      </c>
      <c r="N7" s="25"/>
      <c r="O7" s="26"/>
      <c r="P7" s="27">
        <f>SUM(P4:P6)</f>
        <v>23668480.800000001</v>
      </c>
      <c r="Q7" s="23"/>
    </row>
    <row r="8" spans="1:17" s="8" customFormat="1" ht="18.75" customHeight="1" x14ac:dyDescent="0.3">
      <c r="A8" s="1"/>
      <c r="B8" s="93"/>
      <c r="C8" s="35" t="s">
        <v>30</v>
      </c>
      <c r="D8" s="35"/>
      <c r="E8" s="73">
        <f t="shared" si="0"/>
        <v>1655466</v>
      </c>
      <c r="F8" s="74" t="s">
        <v>79</v>
      </c>
      <c r="G8" s="68">
        <f>P6</f>
        <v>8939516.4000000004</v>
      </c>
      <c r="H8" s="40" t="s">
        <v>37</v>
      </c>
      <c r="I8" s="14"/>
      <c r="J8" s="2"/>
      <c r="K8" s="22"/>
      <c r="L8" s="23"/>
      <c r="M8" s="24"/>
      <c r="N8" s="25"/>
      <c r="O8" s="26"/>
      <c r="P8" s="27"/>
      <c r="Q8" s="23"/>
    </row>
    <row r="9" spans="1:17" s="8" customFormat="1" ht="18.75" customHeight="1" x14ac:dyDescent="0.3">
      <c r="A9" s="1"/>
      <c r="B9" s="34" t="s">
        <v>17</v>
      </c>
      <c r="C9" s="52"/>
      <c r="D9" s="34"/>
      <c r="E9" s="75"/>
      <c r="F9" s="76"/>
      <c r="G9" s="67">
        <f>G13+G17+G21+G25+G27+G29</f>
        <v>41200000</v>
      </c>
      <c r="H9" s="10">
        <f>G9/G35</f>
        <v>0.53161290322580645</v>
      </c>
      <c r="I9" s="2"/>
      <c r="J9" s="11"/>
      <c r="K9" s="28" t="s">
        <v>49</v>
      </c>
      <c r="L9" s="29"/>
      <c r="M9" s="29"/>
      <c r="N9" s="29"/>
      <c r="O9" s="29"/>
      <c r="P9" s="29"/>
      <c r="Q9" s="29"/>
    </row>
    <row r="10" spans="1:17" s="8" customFormat="1" ht="18.75" customHeight="1" x14ac:dyDescent="0.3">
      <c r="A10" s="1"/>
      <c r="B10" s="88" t="s">
        <v>27</v>
      </c>
      <c r="C10" s="50" t="s">
        <v>39</v>
      </c>
      <c r="D10" s="38" t="s">
        <v>57</v>
      </c>
      <c r="E10" s="77">
        <v>300000</v>
      </c>
      <c r="F10" s="78" t="s">
        <v>72</v>
      </c>
      <c r="G10" s="69">
        <f>E10*5</f>
        <v>1500000</v>
      </c>
      <c r="H10" s="31" t="s">
        <v>45</v>
      </c>
      <c r="I10" s="2"/>
      <c r="J10" s="11"/>
    </row>
    <row r="11" spans="1:17" s="8" customFormat="1" ht="18.75" customHeight="1" x14ac:dyDescent="0.3">
      <c r="A11" s="1"/>
      <c r="B11" s="89"/>
      <c r="C11" s="51"/>
      <c r="D11" s="38" t="s">
        <v>58</v>
      </c>
      <c r="E11" s="77">
        <v>500000</v>
      </c>
      <c r="F11" s="78" t="s">
        <v>47</v>
      </c>
      <c r="G11" s="69">
        <f>E11*5</f>
        <v>2500000</v>
      </c>
      <c r="H11" s="31" t="s">
        <v>44</v>
      </c>
      <c r="I11" s="2"/>
      <c r="J11" s="11"/>
    </row>
    <row r="12" spans="1:17" s="8" customFormat="1" ht="18.75" customHeight="1" x14ac:dyDescent="0.3">
      <c r="A12" s="1"/>
      <c r="B12" s="89"/>
      <c r="C12" s="50" t="s">
        <v>40</v>
      </c>
      <c r="D12" s="38" t="s">
        <v>56</v>
      </c>
      <c r="E12" s="77">
        <v>300000</v>
      </c>
      <c r="F12" s="78" t="s">
        <v>55</v>
      </c>
      <c r="G12" s="69">
        <f>E12*52</f>
        <v>15600000</v>
      </c>
      <c r="H12" s="31" t="s">
        <v>45</v>
      </c>
      <c r="I12" s="2"/>
      <c r="J12" s="11"/>
      <c r="K12" s="55"/>
    </row>
    <row r="13" spans="1:17" s="8" customFormat="1" ht="18.75" customHeight="1" x14ac:dyDescent="0.3">
      <c r="A13" s="1"/>
      <c r="B13" s="90"/>
      <c r="C13" s="49" t="s">
        <v>29</v>
      </c>
      <c r="D13" s="46"/>
      <c r="E13" s="79"/>
      <c r="F13" s="80"/>
      <c r="G13" s="70">
        <f>SUM(G10:G12)</f>
        <v>19600000</v>
      </c>
      <c r="H13" s="45"/>
      <c r="I13" s="2"/>
      <c r="J13" s="11"/>
    </row>
    <row r="14" spans="1:17" s="8" customFormat="1" ht="18.75" customHeight="1" x14ac:dyDescent="0.3">
      <c r="A14" s="1"/>
      <c r="B14" s="100" t="s">
        <v>63</v>
      </c>
      <c r="C14" s="38" t="s">
        <v>59</v>
      </c>
      <c r="D14" s="38"/>
      <c r="E14" s="81">
        <v>300</v>
      </c>
      <c r="F14" s="82" t="s">
        <v>71</v>
      </c>
      <c r="G14" s="69">
        <f>E14*1000</f>
        <v>300000</v>
      </c>
      <c r="H14" s="31"/>
      <c r="I14" s="2"/>
      <c r="J14" s="11"/>
    </row>
    <row r="15" spans="1:17" s="8" customFormat="1" ht="18.75" customHeight="1" x14ac:dyDescent="0.3">
      <c r="A15" s="1"/>
      <c r="B15" s="100"/>
      <c r="C15" s="38" t="s">
        <v>60</v>
      </c>
      <c r="D15" s="43"/>
      <c r="E15" s="81">
        <v>4100</v>
      </c>
      <c r="F15" s="82" t="s">
        <v>73</v>
      </c>
      <c r="G15" s="69">
        <f>E15*1000</f>
        <v>4100000</v>
      </c>
      <c r="H15" s="31"/>
      <c r="I15" s="2"/>
      <c r="J15" s="11"/>
    </row>
    <row r="16" spans="1:17" s="8" customFormat="1" ht="18.75" customHeight="1" x14ac:dyDescent="0.3">
      <c r="A16" s="1"/>
      <c r="B16" s="100"/>
      <c r="C16" s="38" t="s">
        <v>61</v>
      </c>
      <c r="D16" s="43"/>
      <c r="E16" s="81">
        <v>1000000</v>
      </c>
      <c r="F16" s="82" t="s">
        <v>62</v>
      </c>
      <c r="G16" s="69">
        <v>1000000</v>
      </c>
      <c r="H16" s="31"/>
      <c r="I16" s="2"/>
      <c r="J16" s="11"/>
    </row>
    <row r="17" spans="1:10" s="8" customFormat="1" ht="18.75" customHeight="1" x14ac:dyDescent="0.3">
      <c r="A17" s="1"/>
      <c r="B17" s="90"/>
      <c r="C17" s="53" t="s">
        <v>29</v>
      </c>
      <c r="D17" s="46"/>
      <c r="E17" s="79"/>
      <c r="F17" s="80"/>
      <c r="G17" s="70">
        <f>SUM(G14:G16)</f>
        <v>5400000</v>
      </c>
      <c r="H17" s="45"/>
      <c r="I17" s="2"/>
      <c r="J17" s="11"/>
    </row>
    <row r="18" spans="1:10" s="8" customFormat="1" ht="18.75" customHeight="1" x14ac:dyDescent="0.3">
      <c r="A18" s="1"/>
      <c r="B18" s="88" t="s">
        <v>48</v>
      </c>
      <c r="C18" s="50" t="s">
        <v>46</v>
      </c>
      <c r="D18" s="38" t="s">
        <v>43</v>
      </c>
      <c r="E18" s="81">
        <v>200000</v>
      </c>
      <c r="F18" s="82" t="s">
        <v>74</v>
      </c>
      <c r="G18" s="69">
        <f>E18*5*2</f>
        <v>2000000</v>
      </c>
      <c r="H18" s="31"/>
      <c r="I18" s="2"/>
      <c r="J18" s="11"/>
    </row>
    <row r="19" spans="1:10" s="8" customFormat="1" ht="18.75" customHeight="1" x14ac:dyDescent="0.3">
      <c r="A19" s="1"/>
      <c r="B19" s="89"/>
      <c r="C19" s="51"/>
      <c r="D19" s="38" t="s">
        <v>42</v>
      </c>
      <c r="E19" s="81">
        <v>400000</v>
      </c>
      <c r="F19" s="82" t="s">
        <v>70</v>
      </c>
      <c r="G19" s="69">
        <f>E19*5*2</f>
        <v>4000000</v>
      </c>
      <c r="H19" s="31"/>
      <c r="I19" s="2"/>
      <c r="J19" s="11"/>
    </row>
    <row r="20" spans="1:10" s="8" customFormat="1" ht="18.75" customHeight="1" x14ac:dyDescent="0.3">
      <c r="A20" s="1"/>
      <c r="B20" s="100"/>
      <c r="C20" s="54" t="s">
        <v>32</v>
      </c>
      <c r="D20" s="38"/>
      <c r="E20" s="81">
        <v>200000</v>
      </c>
      <c r="F20" s="82" t="s">
        <v>53</v>
      </c>
      <c r="G20" s="69">
        <f>E20*1</f>
        <v>200000</v>
      </c>
      <c r="H20" s="31"/>
      <c r="I20" s="2"/>
      <c r="J20" s="11"/>
    </row>
    <row r="21" spans="1:10" s="8" customFormat="1" ht="18.75" customHeight="1" x14ac:dyDescent="0.3">
      <c r="A21" s="1"/>
      <c r="B21" s="90"/>
      <c r="C21" s="44" t="s">
        <v>29</v>
      </c>
      <c r="D21" s="46"/>
      <c r="E21" s="79"/>
      <c r="F21" s="80"/>
      <c r="G21" s="70">
        <f>SUM(G18:G20)</f>
        <v>6200000</v>
      </c>
      <c r="H21" s="45"/>
      <c r="I21" s="2"/>
      <c r="J21" s="11"/>
    </row>
    <row r="22" spans="1:10" s="8" customFormat="1" ht="18.75" customHeight="1" x14ac:dyDescent="0.3">
      <c r="A22" s="1"/>
      <c r="B22" s="101" t="s">
        <v>64</v>
      </c>
      <c r="C22" s="38" t="s">
        <v>65</v>
      </c>
      <c r="D22" s="38"/>
      <c r="E22" s="77">
        <v>400000</v>
      </c>
      <c r="F22" s="82" t="s">
        <v>69</v>
      </c>
      <c r="G22" s="69">
        <f>E22*3*2</f>
        <v>2400000</v>
      </c>
      <c r="H22" s="31"/>
      <c r="I22" s="2"/>
      <c r="J22" s="11"/>
    </row>
    <row r="23" spans="1:10" s="8" customFormat="1" ht="18.75" customHeight="1" x14ac:dyDescent="0.3">
      <c r="A23" s="1"/>
      <c r="B23" s="100"/>
      <c r="C23" s="38" t="s">
        <v>66</v>
      </c>
      <c r="D23" s="38"/>
      <c r="E23" s="77">
        <v>200000</v>
      </c>
      <c r="F23" s="82" t="s">
        <v>67</v>
      </c>
      <c r="G23" s="69">
        <f>E23*3*2</f>
        <v>1200000</v>
      </c>
      <c r="H23" s="31"/>
      <c r="I23" s="2"/>
      <c r="J23" s="11"/>
    </row>
    <row r="24" spans="1:10" s="8" customFormat="1" ht="18.75" customHeight="1" x14ac:dyDescent="0.3">
      <c r="A24" s="1"/>
      <c r="B24" s="100"/>
      <c r="C24" s="38" t="s">
        <v>32</v>
      </c>
      <c r="D24" s="38"/>
      <c r="E24" s="77">
        <v>200000</v>
      </c>
      <c r="F24" s="82" t="s">
        <v>68</v>
      </c>
      <c r="G24" s="69">
        <f>E24*2</f>
        <v>400000</v>
      </c>
      <c r="H24" s="31"/>
      <c r="I24" s="2"/>
      <c r="J24" s="11"/>
    </row>
    <row r="25" spans="1:10" s="8" customFormat="1" ht="18.75" customHeight="1" x14ac:dyDescent="0.3">
      <c r="A25" s="1"/>
      <c r="B25" s="90"/>
      <c r="C25" s="44" t="s">
        <v>29</v>
      </c>
      <c r="D25" s="46"/>
      <c r="E25" s="79"/>
      <c r="F25" s="80"/>
      <c r="G25" s="70">
        <f>SUM(G22:G24)</f>
        <v>4000000</v>
      </c>
      <c r="H25" s="45"/>
      <c r="I25" s="2"/>
      <c r="J25" s="11"/>
    </row>
    <row r="26" spans="1:10" s="8" customFormat="1" ht="18.75" customHeight="1" x14ac:dyDescent="0.3">
      <c r="A26" s="1"/>
      <c r="B26" s="101" t="s">
        <v>28</v>
      </c>
      <c r="C26" s="38" t="s">
        <v>33</v>
      </c>
      <c r="D26" s="38"/>
      <c r="E26" s="77">
        <v>50000</v>
      </c>
      <c r="F26" s="82" t="s">
        <v>75</v>
      </c>
      <c r="G26" s="69">
        <f>E26*30</f>
        <v>1500000</v>
      </c>
      <c r="H26" s="31"/>
      <c r="I26" s="2"/>
      <c r="J26" s="11"/>
    </row>
    <row r="27" spans="1:10" s="8" customFormat="1" ht="18.75" customHeight="1" x14ac:dyDescent="0.3">
      <c r="A27" s="1"/>
      <c r="B27" s="90"/>
      <c r="C27" s="44" t="s">
        <v>29</v>
      </c>
      <c r="D27" s="46"/>
      <c r="E27" s="79"/>
      <c r="F27" s="80"/>
      <c r="G27" s="70">
        <f>SUM(G26)</f>
        <v>1500000</v>
      </c>
      <c r="H27" s="45"/>
      <c r="I27" s="3"/>
      <c r="J27" s="18"/>
    </row>
    <row r="28" spans="1:10" s="8" customFormat="1" ht="18.75" customHeight="1" x14ac:dyDescent="0.3">
      <c r="A28" s="1"/>
      <c r="B28" s="101" t="s">
        <v>34</v>
      </c>
      <c r="C28" s="31" t="s">
        <v>38</v>
      </c>
      <c r="D28" s="43"/>
      <c r="E28" s="83">
        <v>250000</v>
      </c>
      <c r="F28" s="82" t="s">
        <v>76</v>
      </c>
      <c r="G28" s="69">
        <f>E28*3*6</f>
        <v>4500000</v>
      </c>
      <c r="H28" s="31"/>
      <c r="I28" s="3"/>
      <c r="J28" s="7"/>
    </row>
    <row r="29" spans="1:10" s="8" customFormat="1" ht="18.75" customHeight="1" x14ac:dyDescent="0.3">
      <c r="A29" s="1"/>
      <c r="B29" s="90"/>
      <c r="C29" s="46" t="s">
        <v>29</v>
      </c>
      <c r="D29" s="46"/>
      <c r="E29" s="79"/>
      <c r="F29" s="80"/>
      <c r="G29" s="70">
        <f>SUM(G28)</f>
        <v>4500000</v>
      </c>
      <c r="H29" s="45"/>
      <c r="I29" s="3"/>
      <c r="J29" s="7"/>
    </row>
    <row r="30" spans="1:10" s="8" customFormat="1" ht="20.25" customHeight="1" x14ac:dyDescent="0.3">
      <c r="A30" s="1"/>
      <c r="B30" s="39" t="s">
        <v>23</v>
      </c>
      <c r="C30" s="36"/>
      <c r="D30" s="36"/>
      <c r="E30" s="84"/>
      <c r="F30" s="85" t="s">
        <v>18</v>
      </c>
      <c r="G30" s="69">
        <f>G5+G9</f>
        <v>64868480.799999997</v>
      </c>
      <c r="H30" s="41"/>
      <c r="I30" s="3"/>
      <c r="J30" s="7"/>
    </row>
    <row r="31" spans="1:10" s="8" customFormat="1" ht="20.25" customHeight="1" x14ac:dyDescent="0.3">
      <c r="A31" s="1"/>
      <c r="B31" s="36" t="s">
        <v>19</v>
      </c>
      <c r="C31" s="36"/>
      <c r="D31" s="36"/>
      <c r="E31" s="84"/>
      <c r="F31" s="86" t="s">
        <v>41</v>
      </c>
      <c r="G31" s="69">
        <f>(G5+G9)*0.04</f>
        <v>2594739.2319999998</v>
      </c>
      <c r="H31" s="48"/>
      <c r="I31" s="3"/>
      <c r="J31" s="7"/>
    </row>
    <row r="32" spans="1:10" s="8" customFormat="1" ht="20.25" customHeight="1" x14ac:dyDescent="0.3">
      <c r="A32" s="1"/>
      <c r="B32" s="36" t="s">
        <v>20</v>
      </c>
      <c r="C32" s="36"/>
      <c r="D32" s="36"/>
      <c r="E32" s="84"/>
      <c r="F32" s="85" t="s">
        <v>21</v>
      </c>
      <c r="G32" s="69">
        <f>(G5+G9+G31)*0.0444</f>
        <v>2995366.9694207995</v>
      </c>
      <c r="H32" s="41"/>
      <c r="I32" s="3"/>
      <c r="J32" s="7"/>
    </row>
    <row r="33" spans="1:10" s="8" customFormat="1" ht="20.25" customHeight="1" x14ac:dyDescent="0.3">
      <c r="A33" s="1"/>
      <c r="B33" s="36" t="s">
        <v>24</v>
      </c>
      <c r="C33" s="36"/>
      <c r="D33" s="36"/>
      <c r="E33" s="84"/>
      <c r="F33" s="85" t="s">
        <v>22</v>
      </c>
      <c r="G33" s="71">
        <f>G30+G31+G32</f>
        <v>70458587.001420796</v>
      </c>
      <c r="H33" s="41"/>
      <c r="I33" s="3"/>
      <c r="J33" s="7"/>
    </row>
    <row r="34" spans="1:10" s="8" customFormat="1" ht="20.25" customHeight="1" x14ac:dyDescent="0.3">
      <c r="B34" s="36" t="s">
        <v>25</v>
      </c>
      <c r="C34" s="36"/>
      <c r="D34" s="36"/>
      <c r="E34" s="84"/>
      <c r="F34" s="87" t="s">
        <v>14</v>
      </c>
      <c r="G34" s="68">
        <f>G33*0.1</f>
        <v>7045858.70014208</v>
      </c>
      <c r="H34" s="42"/>
    </row>
    <row r="35" spans="1:10" s="8" customFormat="1" ht="21" customHeight="1" x14ac:dyDescent="0.3">
      <c r="B35" s="37" t="s">
        <v>13</v>
      </c>
      <c r="C35" s="37"/>
      <c r="D35" s="37"/>
      <c r="E35" s="60"/>
      <c r="F35" s="5" t="s">
        <v>15</v>
      </c>
      <c r="G35" s="72">
        <f>ROUNDDOWN(G33+G34,-5)</f>
        <v>77500000</v>
      </c>
      <c r="H35" s="5" t="s">
        <v>80</v>
      </c>
    </row>
    <row r="36" spans="1:10" s="57" customFormat="1" x14ac:dyDescent="0.3">
      <c r="B36" s="58"/>
      <c r="C36" s="58"/>
      <c r="D36" s="58"/>
      <c r="E36" s="15"/>
      <c r="F36" s="15"/>
      <c r="G36" s="15">
        <f>G33+G34</f>
        <v>77504445.701562881</v>
      </c>
      <c r="H36" s="58"/>
    </row>
    <row r="37" spans="1:10" s="8" customFormat="1" x14ac:dyDescent="0.3">
      <c r="B37" s="8" t="s">
        <v>52</v>
      </c>
      <c r="E37" s="16"/>
      <c r="F37" s="16"/>
      <c r="G37" s="16"/>
    </row>
    <row r="38" spans="1:10" s="8" customFormat="1" x14ac:dyDescent="0.3">
      <c r="E38" s="16"/>
      <c r="F38" s="16"/>
      <c r="G38" s="16"/>
    </row>
    <row r="39" spans="1:10" s="8" customFormat="1" x14ac:dyDescent="0.3">
      <c r="E39" s="16"/>
      <c r="F39" s="16"/>
      <c r="G39" s="16"/>
    </row>
    <row r="40" spans="1:10" s="8" customFormat="1" x14ac:dyDescent="0.3">
      <c r="E40" s="16"/>
      <c r="F40" s="16"/>
      <c r="G40" s="16"/>
    </row>
    <row r="41" spans="1:10" s="8" customFormat="1" x14ac:dyDescent="0.3">
      <c r="E41" s="16"/>
      <c r="F41" s="16"/>
      <c r="G41" s="16"/>
    </row>
    <row r="42" spans="1:10" s="8" customFormat="1" x14ac:dyDescent="0.3">
      <c r="E42" s="16"/>
      <c r="F42" s="16"/>
      <c r="G42" s="16"/>
    </row>
    <row r="43" spans="1:10" s="8" customFormat="1" x14ac:dyDescent="0.3">
      <c r="E43" s="16"/>
      <c r="F43" s="16"/>
      <c r="G43" s="16"/>
    </row>
    <row r="44" spans="1:10" s="8" customFormat="1" x14ac:dyDescent="0.3">
      <c r="E44" s="16"/>
      <c r="F44" s="16"/>
      <c r="G44" s="16"/>
    </row>
    <row r="45" spans="1:10" s="8" customFormat="1" x14ac:dyDescent="0.3">
      <c r="E45" s="16"/>
      <c r="F45" s="16"/>
      <c r="G45" s="16"/>
    </row>
    <row r="46" spans="1:10" s="8" customFormat="1" x14ac:dyDescent="0.3">
      <c r="E46" s="16"/>
      <c r="F46" s="16"/>
      <c r="G46" s="16"/>
    </row>
    <row r="47" spans="1:10" s="8" customFormat="1" x14ac:dyDescent="0.3">
      <c r="E47" s="16"/>
      <c r="F47" s="16"/>
      <c r="G47" s="16"/>
    </row>
    <row r="48" spans="1:10" s="8" customFormat="1" x14ac:dyDescent="0.3">
      <c r="E48" s="16"/>
      <c r="F48" s="16"/>
      <c r="G48" s="16"/>
    </row>
    <row r="49" spans="1:8" s="8" customFormat="1" x14ac:dyDescent="0.3">
      <c r="E49" s="16"/>
      <c r="F49" s="16"/>
      <c r="G49" s="16"/>
    </row>
    <row r="50" spans="1:8" s="8" customFormat="1" x14ac:dyDescent="0.3">
      <c r="E50" s="16"/>
      <c r="F50" s="16"/>
      <c r="G50" s="16"/>
    </row>
    <row r="51" spans="1:8" s="8" customFormat="1" x14ac:dyDescent="0.3">
      <c r="E51" s="16"/>
      <c r="F51" s="16"/>
      <c r="G51" s="16"/>
    </row>
    <row r="52" spans="1:8" s="8" customFormat="1" x14ac:dyDescent="0.3">
      <c r="E52" s="16"/>
      <c r="F52" s="16"/>
      <c r="G52" s="16"/>
    </row>
    <row r="53" spans="1:8" s="8" customFormat="1" x14ac:dyDescent="0.3">
      <c r="E53" s="16"/>
      <c r="F53" s="16"/>
      <c r="G53" s="16"/>
    </row>
    <row r="54" spans="1:8" s="8" customFormat="1" x14ac:dyDescent="0.3">
      <c r="E54" s="16"/>
      <c r="F54" s="16"/>
      <c r="G54" s="16"/>
    </row>
    <row r="55" spans="1:8" s="8" customFormat="1" x14ac:dyDescent="0.3">
      <c r="A55"/>
      <c r="E55" s="16"/>
      <c r="F55" s="16"/>
      <c r="G55" s="16"/>
    </row>
    <row r="56" spans="1:8" s="8" customFormat="1" x14ac:dyDescent="0.3">
      <c r="A56"/>
      <c r="E56" s="16"/>
      <c r="F56" s="16"/>
      <c r="G56" s="16"/>
    </row>
    <row r="57" spans="1:8" s="8" customFormat="1" x14ac:dyDescent="0.3">
      <c r="A57"/>
      <c r="E57" s="16"/>
      <c r="F57" s="16"/>
      <c r="G57" s="16"/>
    </row>
    <row r="58" spans="1:8" s="8" customFormat="1" x14ac:dyDescent="0.3">
      <c r="A58"/>
      <c r="E58" s="16"/>
      <c r="F58" s="16"/>
      <c r="G58" s="16"/>
    </row>
    <row r="59" spans="1:8" s="8" customFormat="1" x14ac:dyDescent="0.3">
      <c r="A59"/>
      <c r="E59" s="16"/>
      <c r="F59" s="16"/>
      <c r="G59" s="16"/>
    </row>
    <row r="60" spans="1:8" x14ac:dyDescent="0.3">
      <c r="B60" s="8"/>
      <c r="C60" s="8"/>
      <c r="D60" s="8"/>
      <c r="E60" s="16"/>
      <c r="F60" s="16"/>
      <c r="G60" s="16"/>
      <c r="H60" s="8"/>
    </row>
    <row r="61" spans="1:8" x14ac:dyDescent="0.3">
      <c r="B61" s="8"/>
      <c r="C61" s="8"/>
      <c r="D61" s="8"/>
      <c r="E61" s="16"/>
      <c r="F61" s="16"/>
      <c r="G61" s="16"/>
      <c r="H61" s="8"/>
    </row>
    <row r="62" spans="1:8" x14ac:dyDescent="0.3">
      <c r="B62" s="8"/>
      <c r="C62" s="8"/>
      <c r="D62" s="8"/>
      <c r="E62" s="16"/>
      <c r="F62" s="16"/>
      <c r="G62" s="16"/>
      <c r="H62" s="8"/>
    </row>
    <row r="63" spans="1:8" x14ac:dyDescent="0.3">
      <c r="B63" s="8"/>
      <c r="C63" s="8"/>
      <c r="D63" s="8"/>
      <c r="E63" s="16"/>
      <c r="F63" s="16"/>
      <c r="G63" s="16"/>
      <c r="H63" s="8"/>
    </row>
    <row r="64" spans="1:8" x14ac:dyDescent="0.3">
      <c r="B64" s="8"/>
      <c r="C64" s="8"/>
      <c r="D64" s="8"/>
      <c r="E64" s="16"/>
      <c r="F64" s="16"/>
      <c r="G64" s="16"/>
      <c r="H64" s="8"/>
    </row>
  </sheetData>
  <mergeCells count="10">
    <mergeCell ref="B18:B21"/>
    <mergeCell ref="B28:B29"/>
    <mergeCell ref="B14:B17"/>
    <mergeCell ref="B22:B25"/>
    <mergeCell ref="B26:B27"/>
    <mergeCell ref="B10:B13"/>
    <mergeCell ref="B6:B8"/>
    <mergeCell ref="B1:H1"/>
    <mergeCell ref="B3:G3"/>
    <mergeCell ref="B4:D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G26:G28 G21" formula="1"/>
    <ignoredError sqref="G3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 예술지원사업 평가</vt:lpstr>
    </vt:vector>
  </TitlesOfParts>
  <Company>기분좋은큐엑스(주)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QX09</dc:creator>
  <cp:lastModifiedBy>JFAC</cp:lastModifiedBy>
  <cp:lastPrinted>2015-01-06T07:59:33Z</cp:lastPrinted>
  <dcterms:created xsi:type="dcterms:W3CDTF">2013-05-07T07:55:30Z</dcterms:created>
  <dcterms:modified xsi:type="dcterms:W3CDTF">2020-09-14T06:47:23Z</dcterms:modified>
</cp:coreProperties>
</file>